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1"/>
  </bookViews>
  <sheets>
    <sheet name="First page" sheetId="1" r:id="rId1"/>
    <sheet name="Second page" sheetId="2" r:id="rId2"/>
    <sheet name="% of bldng with drkng fountain" sheetId="3" r:id="rId3"/>
  </sheets>
  <definedNames/>
  <calcPr fullCalcOnLoad="1"/>
</workbook>
</file>

<file path=xl/sharedStrings.xml><?xml version="1.0" encoding="utf-8"?>
<sst xmlns="http://schemas.openxmlformats.org/spreadsheetml/2006/main" count="222" uniqueCount="148">
  <si>
    <t>Indicator</t>
  </si>
  <si>
    <t>Student/Faculty Ratio</t>
  </si>
  <si>
    <t>LRC volume capacity</t>
  </si>
  <si>
    <t>LRC seating capacity</t>
  </si>
  <si>
    <t>Student life specialists</t>
  </si>
  <si>
    <t>Nurse/Health</t>
  </si>
  <si>
    <t>Learning resources staff ratio</t>
  </si>
  <si>
    <t>Administrative staff</t>
  </si>
  <si>
    <t>Overall Environmental</t>
  </si>
  <si>
    <t>Daytime security</t>
  </si>
  <si>
    <t>Classroom capacity</t>
  </si>
  <si>
    <t>Maintenance</t>
  </si>
  <si>
    <t>Janitors</t>
  </si>
  <si>
    <t>Student computers</t>
  </si>
  <si>
    <t>1 LRC staff to 150 students</t>
  </si>
  <si>
    <t>30 volumes per student</t>
  </si>
  <si>
    <t>Counselor OAR</t>
  </si>
  <si>
    <t>1 seat in LRC for every 10 students</t>
  </si>
  <si>
    <t>1 staff for each 200 students</t>
  </si>
  <si>
    <t>1 nurse for every 1400 students</t>
  </si>
  <si>
    <t>1 staff for every 190 students</t>
  </si>
  <si>
    <t>1 guard for every 300 students</t>
  </si>
  <si>
    <t>1 classroom for every 60 students</t>
  </si>
  <si>
    <t>1 technician for every 300 students</t>
  </si>
  <si>
    <t>1 janitor per 140 students</t>
  </si>
  <si>
    <t>Faculty computers (full time)</t>
  </si>
  <si>
    <t>1 computer per 1.0 FTE part time</t>
  </si>
  <si>
    <t>National</t>
  </si>
  <si>
    <t>Chuuk</t>
  </si>
  <si>
    <t>Kosrae</t>
  </si>
  <si>
    <t>Pohnpei</t>
  </si>
  <si>
    <t>Yap</t>
  </si>
  <si>
    <t>FMI</t>
  </si>
  <si>
    <t>#</t>
  </si>
  <si>
    <t>1a</t>
  </si>
  <si>
    <t>1b</t>
  </si>
  <si>
    <t>Electrical power</t>
  </si>
  <si>
    <t>Drinking fountain</t>
  </si>
  <si>
    <t xml:space="preserve">Bookstore </t>
  </si>
  <si>
    <t>Refreshment source</t>
  </si>
  <si>
    <t>1 bookstore per campus</t>
  </si>
  <si>
    <t>1 refreshment source per campus</t>
  </si>
  <si>
    <t>Counselors (FAO, OAR &amp; Counseling</t>
  </si>
  <si>
    <t>1 counselor of each type for every 250 students</t>
  </si>
  <si>
    <t>5a</t>
  </si>
  <si>
    <t>5b</t>
  </si>
  <si>
    <t>5c</t>
  </si>
  <si>
    <t>9a</t>
  </si>
  <si>
    <t>9b</t>
  </si>
  <si>
    <t>9c</t>
  </si>
  <si>
    <t>9d</t>
  </si>
  <si>
    <t>9e</t>
  </si>
  <si>
    <t>9f</t>
  </si>
  <si>
    <t>9g</t>
  </si>
  <si>
    <t>Faculty computers</t>
  </si>
  <si>
    <t>16a</t>
  </si>
  <si>
    <t>16b</t>
  </si>
  <si>
    <t>1 FAO counselor for every 250 students</t>
  </si>
  <si>
    <t>1 OAR counselor for every 250 students</t>
  </si>
  <si>
    <t>1 General Counseling counselor for every 250 students</t>
  </si>
  <si>
    <t>Counselor General Counseling</t>
  </si>
  <si>
    <t>1 faculty for each 22 students</t>
  </si>
  <si>
    <t>1 faculty for each 17 students</t>
  </si>
  <si>
    <t>1 faculty member for each 17-22 students</t>
  </si>
  <si>
    <t>Email access</t>
  </si>
  <si>
    <t xml:space="preserve">Building </t>
  </si>
  <si>
    <t># of buildings</t>
  </si>
  <si>
    <t>Student/Faculty Ratio at 17/1</t>
  </si>
  <si>
    <t>Student/Faculty Ratio at 22/1</t>
  </si>
  <si>
    <t>Yes</t>
  </si>
  <si>
    <t>1 computer for every 10 students</t>
  </si>
  <si>
    <t>1 computer for each faculty</t>
  </si>
  <si>
    <t>9h</t>
  </si>
  <si>
    <t>Counselors (FAO, OAR &amp; Counseling)</t>
  </si>
  <si>
    <t xml:space="preserve"># LRC seats </t>
  </si>
  <si>
    <t xml:space="preserve"># of LRC volumes </t>
  </si>
  <si>
    <t xml:space="preserve"># LRC staff </t>
  </si>
  <si>
    <t># of recreation staff</t>
  </si>
  <si>
    <t xml:space="preserve"># of nurse </t>
  </si>
  <si>
    <t># of administrative staff</t>
  </si>
  <si>
    <t># of female toilet</t>
  </si>
  <si>
    <t># of male toilet</t>
  </si>
  <si>
    <t># of security guard</t>
  </si>
  <si>
    <t># of classroom</t>
  </si>
  <si>
    <t># of maintenance staff</t>
  </si>
  <si>
    <t># of janitor</t>
  </si>
  <si>
    <t># of IT technician</t>
  </si>
  <si>
    <t># of student computer</t>
  </si>
  <si>
    <t># of FTE part time-faculty computer</t>
  </si>
  <si>
    <t># of full time-faculty computer</t>
  </si>
  <si>
    <t>No. of</t>
  </si>
  <si>
    <t>Square</t>
  </si>
  <si>
    <t xml:space="preserve">Drinking </t>
  </si>
  <si>
    <t>Bldg.</t>
  </si>
  <si>
    <t>BLDG. ( capacity)</t>
  </si>
  <si>
    <t>footage</t>
  </si>
  <si>
    <t>Toilets</t>
  </si>
  <si>
    <t>Fountain</t>
  </si>
  <si>
    <t>A</t>
  </si>
  <si>
    <t>B</t>
  </si>
  <si>
    <t>C</t>
  </si>
  <si>
    <t>D (120 students)</t>
  </si>
  <si>
    <t>E(120 students)</t>
  </si>
  <si>
    <t>F (49 work sta.)</t>
  </si>
  <si>
    <t>F2(36 work sta.)</t>
  </si>
  <si>
    <t>G</t>
  </si>
  <si>
    <t>H</t>
  </si>
  <si>
    <t>K</t>
  </si>
  <si>
    <t>M</t>
  </si>
  <si>
    <t>N</t>
  </si>
  <si>
    <t>LPG storage</t>
  </si>
  <si>
    <t>AG. Bldg</t>
  </si>
  <si>
    <t xml:space="preserve">FSM/China </t>
  </si>
  <si>
    <t>Ground Floor (17,178)</t>
  </si>
  <si>
    <t>Bleechers (5,092)</t>
  </si>
  <si>
    <t>Print Shop</t>
  </si>
  <si>
    <t>TOTALS</t>
  </si>
  <si>
    <t>Is there a bookstore available?</t>
  </si>
  <si>
    <t>National Campus</t>
  </si>
  <si>
    <t>with drinking fountain</t>
  </si>
  <si>
    <t>Total Percent of bldng</t>
  </si>
  <si>
    <t>per building</t>
  </si>
  <si>
    <t>Ratio of toilet</t>
  </si>
  <si>
    <t>Is there a food source/store available?</t>
  </si>
  <si>
    <t>Counselor FAO</t>
  </si>
  <si>
    <t>Toilets (female)</t>
  </si>
  <si>
    <t>Toilets (male)</t>
  </si>
  <si>
    <t>1 toilet per 30 female students</t>
  </si>
  <si>
    <t>1 toilet per 40 male students</t>
  </si>
  <si>
    <t>1 maintenance for each 68 students</t>
  </si>
  <si>
    <t>IT technicians</t>
  </si>
  <si>
    <t>Faculty computers (partly time)</t>
  </si>
  <si>
    <t>Target ratios</t>
  </si>
  <si>
    <t>~100%</t>
  </si>
  <si>
    <t>~50%</t>
  </si>
  <si>
    <t>No</t>
  </si>
  <si>
    <t>COLLEGE OF MICRONESIA - FSM, Enrollment Management Indicator Data Fall 2006</t>
  </si>
  <si>
    <t>COLLEGE OF MICRONESIA - FSM, Enrollment Management Projection - Fall 2006</t>
  </si>
  <si>
    <t>Per cent of time power available</t>
  </si>
  <si>
    <t>Per cent of time email available</t>
  </si>
  <si>
    <t># of buildings with drinking water</t>
  </si>
  <si>
    <t># of building with drinking water</t>
  </si>
  <si>
    <t>1 computer full time faculty 1 for each part time FTE</t>
  </si>
  <si>
    <t>% time electrical power &amp; email access during all school hours; 1 female toilet for every 30 students &amp; 1 male toilet facility for every 40 students, % of buildings with drinking water; a bookstore and campus store or available food source</t>
  </si>
  <si>
    <t># of faculty (FTE)</t>
  </si>
  <si>
    <t># of FAO Counselor (FTE)</t>
  </si>
  <si>
    <t># of OAR counselor (FTE)</t>
  </si>
  <si>
    <t># of general counselor (FTE)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</si>
</sst>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Red]#,##0"/>
    <numFmt numFmtId="169" formatCode="0.0"/>
  </numFmts>
  <fonts count="9">
    <font>
      <sz val="10"/>
      <name val="Arial"/>
      <family val="0"/>
    </font>
    <font>
      <sz val="8"/>
      <name val="Arial"/>
      <family val="0"/>
    </font>
    <font>
      <sz val="10"/>
      <name val="Goudy Old Style"/>
      <family val="1"/>
    </font>
    <font>
      <b/>
      <sz val="12"/>
      <name val="Goudy Old Style"/>
      <family val="1"/>
    </font>
    <font>
      <b/>
      <sz val="10"/>
      <name val="Goudy Old Style"/>
      <family val="1"/>
    </font>
    <font>
      <i/>
      <sz val="10"/>
      <name val="Goudy Old Style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/>
    </xf>
    <xf numFmtId="0" fontId="2" fillId="0" borderId="0" xfId="0" applyFont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2" borderId="17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3" fontId="2" fillId="2" borderId="7" xfId="0" applyNumberFormat="1" applyFont="1" applyFill="1" applyBorder="1" applyAlignment="1">
      <alignment horizontal="center"/>
    </xf>
    <xf numFmtId="9" fontId="2" fillId="2" borderId="7" xfId="0" applyNumberFormat="1" applyFont="1" applyFill="1" applyBorder="1" applyAlignment="1">
      <alignment horizontal="center"/>
    </xf>
    <xf numFmtId="0" fontId="4" fillId="2" borderId="23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4" fillId="0" borderId="0" xfId="0" applyFont="1" applyBorder="1" applyAlignment="1">
      <alignment wrapText="1"/>
    </xf>
    <xf numFmtId="1" fontId="2" fillId="2" borderId="7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9" fontId="2" fillId="2" borderId="8" xfId="0" applyNumberFormat="1" applyFont="1" applyFill="1" applyBorder="1" applyAlignment="1">
      <alignment horizontal="center"/>
    </xf>
    <xf numFmtId="9" fontId="2" fillId="2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8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/>
    </xf>
    <xf numFmtId="168" fontId="6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68" fontId="0" fillId="0" borderId="8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right"/>
    </xf>
    <xf numFmtId="168" fontId="0" fillId="0" borderId="8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168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0" fontId="2" fillId="2" borderId="12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9" fontId="2" fillId="2" borderId="25" xfId="0" applyNumberFormat="1" applyFont="1" applyFill="1" applyBorder="1" applyAlignment="1">
      <alignment horizontal="center"/>
    </xf>
    <xf numFmtId="0" fontId="2" fillId="2" borderId="26" xfId="0" applyFont="1" applyFill="1" applyBorder="1" applyAlignment="1">
      <alignment/>
    </xf>
    <xf numFmtId="169" fontId="2" fillId="2" borderId="6" xfId="0" applyNumberFormat="1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0" fontId="6" fillId="0" borderId="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E4" sqref="E4"/>
    </sheetView>
  </sheetViews>
  <sheetFormatPr defaultColWidth="9.140625" defaultRowHeight="12.75"/>
  <cols>
    <col min="1" max="1" width="4.7109375" style="21" customWidth="1"/>
    <col min="2" max="2" width="34.7109375" style="8" customWidth="1"/>
    <col min="3" max="3" width="41.7109375" style="8" customWidth="1"/>
    <col min="4" max="9" width="8.7109375" style="1" customWidth="1"/>
    <col min="10" max="16384" width="9.140625" style="1" customWidth="1"/>
  </cols>
  <sheetData>
    <row r="1" spans="1:9" ht="14.25" customHeight="1" thickBot="1">
      <c r="A1" s="71" t="s">
        <v>136</v>
      </c>
      <c r="B1" s="71"/>
      <c r="C1" s="71"/>
      <c r="D1" s="71"/>
      <c r="E1" s="71"/>
      <c r="F1" s="71"/>
      <c r="G1" s="71"/>
      <c r="H1" s="71"/>
      <c r="I1" s="71"/>
    </row>
    <row r="2" spans="1:9" s="8" customFormat="1" ht="14.25" thickBot="1">
      <c r="A2" s="2" t="s">
        <v>33</v>
      </c>
      <c r="B2" s="3" t="s">
        <v>0</v>
      </c>
      <c r="C2" s="4" t="s">
        <v>132</v>
      </c>
      <c r="D2" s="5" t="s">
        <v>27</v>
      </c>
      <c r="E2" s="6" t="s">
        <v>30</v>
      </c>
      <c r="F2" s="6" t="s">
        <v>28</v>
      </c>
      <c r="G2" s="6" t="s">
        <v>29</v>
      </c>
      <c r="H2" s="6" t="s">
        <v>31</v>
      </c>
      <c r="I2" s="7" t="s">
        <v>32</v>
      </c>
    </row>
    <row r="3" spans="1:9" ht="13.5">
      <c r="A3" s="19">
        <v>1</v>
      </c>
      <c r="B3" s="20" t="s">
        <v>1</v>
      </c>
      <c r="C3" s="23" t="s">
        <v>144</v>
      </c>
      <c r="D3" s="9">
        <f>46+(12/12)</f>
        <v>47</v>
      </c>
      <c r="E3" s="26">
        <v>34</v>
      </c>
      <c r="F3" s="26">
        <f>20+(138/12)</f>
        <v>31.5</v>
      </c>
      <c r="G3" s="26">
        <f>7+(24/12)</f>
        <v>9</v>
      </c>
      <c r="H3" s="67">
        <f>6+(66.5/12)</f>
        <v>11.541666666666668</v>
      </c>
      <c r="I3" s="27">
        <v>6</v>
      </c>
    </row>
    <row r="4" spans="1:9" ht="13.5">
      <c r="A4" s="11">
        <v>2</v>
      </c>
      <c r="B4" s="12" t="s">
        <v>6</v>
      </c>
      <c r="C4" s="24" t="s">
        <v>76</v>
      </c>
      <c r="D4" s="11">
        <v>12</v>
      </c>
      <c r="E4" s="13">
        <v>1</v>
      </c>
      <c r="F4" s="13">
        <v>2</v>
      </c>
      <c r="G4" s="13">
        <v>2</v>
      </c>
      <c r="H4" s="13">
        <v>1</v>
      </c>
      <c r="I4" s="28">
        <v>0</v>
      </c>
    </row>
    <row r="5" spans="1:9" ht="13.5">
      <c r="A5" s="11">
        <f>A4+1</f>
        <v>3</v>
      </c>
      <c r="B5" s="12" t="s">
        <v>2</v>
      </c>
      <c r="C5" s="24" t="s">
        <v>75</v>
      </c>
      <c r="D5" s="38">
        <v>54202</v>
      </c>
      <c r="E5" s="22">
        <v>4430</v>
      </c>
      <c r="F5" s="22">
        <v>9533</v>
      </c>
      <c r="G5" s="13">
        <v>9674</v>
      </c>
      <c r="H5" s="22">
        <v>4983</v>
      </c>
      <c r="I5" s="28">
        <v>0</v>
      </c>
    </row>
    <row r="6" spans="1:9" ht="13.5">
      <c r="A6" s="11">
        <f>A5+1</f>
        <v>4</v>
      </c>
      <c r="B6" s="12" t="s">
        <v>3</v>
      </c>
      <c r="C6" s="24" t="s">
        <v>74</v>
      </c>
      <c r="D6" s="11">
        <v>136</v>
      </c>
      <c r="E6" s="13">
        <v>28</v>
      </c>
      <c r="F6" s="13">
        <v>67</v>
      </c>
      <c r="G6" s="13">
        <v>110</v>
      </c>
      <c r="H6" s="13">
        <v>32</v>
      </c>
      <c r="I6" s="28">
        <v>0</v>
      </c>
    </row>
    <row r="7" spans="1:9" ht="13.5">
      <c r="A7" s="11">
        <v>5</v>
      </c>
      <c r="B7" s="12" t="s">
        <v>73</v>
      </c>
      <c r="C7" s="24" t="s">
        <v>43</v>
      </c>
      <c r="D7" s="68"/>
      <c r="E7" s="69"/>
      <c r="F7" s="69"/>
      <c r="G7" s="69"/>
      <c r="H7" s="69"/>
      <c r="I7" s="70"/>
    </row>
    <row r="8" spans="1:9" ht="13.5">
      <c r="A8" s="11" t="s">
        <v>44</v>
      </c>
      <c r="B8" s="31" t="s">
        <v>124</v>
      </c>
      <c r="C8" s="32" t="s">
        <v>145</v>
      </c>
      <c r="D8" s="11">
        <v>3</v>
      </c>
      <c r="E8" s="13">
        <v>1</v>
      </c>
      <c r="F8" s="13">
        <v>1</v>
      </c>
      <c r="G8" s="13">
        <v>0.5</v>
      </c>
      <c r="H8" s="13">
        <v>0.5</v>
      </c>
      <c r="I8" s="28">
        <v>0.33</v>
      </c>
    </row>
    <row r="9" spans="1:9" ht="13.5">
      <c r="A9" s="11" t="s">
        <v>45</v>
      </c>
      <c r="B9" s="31" t="s">
        <v>16</v>
      </c>
      <c r="C9" s="32" t="s">
        <v>146</v>
      </c>
      <c r="D9" s="11">
        <v>2</v>
      </c>
      <c r="E9" s="14">
        <v>1</v>
      </c>
      <c r="F9" s="14">
        <v>2</v>
      </c>
      <c r="G9" s="13">
        <v>0.5</v>
      </c>
      <c r="H9" s="13">
        <v>0.5</v>
      </c>
      <c r="I9" s="15">
        <v>0.33</v>
      </c>
    </row>
    <row r="10" spans="1:9" ht="13.5">
      <c r="A10" s="11" t="s">
        <v>46</v>
      </c>
      <c r="B10" s="31" t="s">
        <v>60</v>
      </c>
      <c r="C10" s="32" t="s">
        <v>147</v>
      </c>
      <c r="D10" s="11">
        <v>3</v>
      </c>
      <c r="E10" s="14">
        <v>1</v>
      </c>
      <c r="F10" s="14">
        <v>2</v>
      </c>
      <c r="G10" s="13">
        <v>0.5</v>
      </c>
      <c r="H10" s="13">
        <v>0.5</v>
      </c>
      <c r="I10" s="15">
        <v>0.33</v>
      </c>
    </row>
    <row r="11" spans="1:9" ht="13.5">
      <c r="A11" s="11">
        <v>6</v>
      </c>
      <c r="B11" s="12" t="s">
        <v>4</v>
      </c>
      <c r="C11" s="24" t="s">
        <v>77</v>
      </c>
      <c r="D11" s="11">
        <v>6</v>
      </c>
      <c r="E11" s="14">
        <v>2</v>
      </c>
      <c r="F11" s="14">
        <v>1</v>
      </c>
      <c r="G11" s="14">
        <v>0</v>
      </c>
      <c r="H11" s="14">
        <v>0</v>
      </c>
      <c r="I11" s="15">
        <v>0</v>
      </c>
    </row>
    <row r="12" spans="1:9" ht="13.5">
      <c r="A12" s="11">
        <f>A11+1</f>
        <v>7</v>
      </c>
      <c r="B12" s="12" t="s">
        <v>5</v>
      </c>
      <c r="C12" s="24" t="s">
        <v>78</v>
      </c>
      <c r="D12" s="11">
        <v>1</v>
      </c>
      <c r="E12" s="14">
        <v>1</v>
      </c>
      <c r="F12" s="14">
        <v>0</v>
      </c>
      <c r="G12" s="14">
        <v>0</v>
      </c>
      <c r="H12" s="14">
        <v>0</v>
      </c>
      <c r="I12" s="15">
        <v>0</v>
      </c>
    </row>
    <row r="13" spans="1:9" ht="13.5">
      <c r="A13" s="11">
        <f>A12+1</f>
        <v>8</v>
      </c>
      <c r="B13" s="12" t="s">
        <v>7</v>
      </c>
      <c r="C13" s="24" t="s">
        <v>79</v>
      </c>
      <c r="D13" s="11">
        <v>12</v>
      </c>
      <c r="E13" s="14">
        <v>11</v>
      </c>
      <c r="F13" s="14">
        <v>8</v>
      </c>
      <c r="G13" s="14">
        <v>5</v>
      </c>
      <c r="H13" s="14">
        <v>3</v>
      </c>
      <c r="I13" s="15">
        <v>1</v>
      </c>
    </row>
    <row r="14" spans="1:9" ht="67.5" customHeight="1">
      <c r="A14" s="11">
        <v>9</v>
      </c>
      <c r="B14" s="12" t="s">
        <v>8</v>
      </c>
      <c r="C14" s="25" t="s">
        <v>143</v>
      </c>
      <c r="D14" s="68"/>
      <c r="E14" s="69"/>
      <c r="F14" s="69"/>
      <c r="G14" s="69"/>
      <c r="H14" s="69"/>
      <c r="I14" s="70"/>
    </row>
    <row r="15" spans="1:9" ht="14.25" thickBot="1">
      <c r="A15" s="11" t="s">
        <v>47</v>
      </c>
      <c r="B15" s="29" t="s">
        <v>36</v>
      </c>
      <c r="C15" s="66" t="s">
        <v>138</v>
      </c>
      <c r="D15" s="39" t="s">
        <v>133</v>
      </c>
      <c r="E15" s="39" t="s">
        <v>133</v>
      </c>
      <c r="F15" s="39" t="s">
        <v>134</v>
      </c>
      <c r="G15" s="39" t="s">
        <v>133</v>
      </c>
      <c r="H15" s="39" t="s">
        <v>133</v>
      </c>
      <c r="I15" s="39" t="s">
        <v>133</v>
      </c>
    </row>
    <row r="16" spans="1:9" ht="14.25" thickBot="1">
      <c r="A16" s="11" t="s">
        <v>48</v>
      </c>
      <c r="B16" s="29" t="s">
        <v>64</v>
      </c>
      <c r="C16" s="66" t="s">
        <v>139</v>
      </c>
      <c r="D16" s="39" t="s">
        <v>133</v>
      </c>
      <c r="E16" s="39" t="s">
        <v>133</v>
      </c>
      <c r="F16" s="39" t="s">
        <v>134</v>
      </c>
      <c r="G16" s="39" t="s">
        <v>133</v>
      </c>
      <c r="H16" s="39" t="s">
        <v>133</v>
      </c>
      <c r="I16" s="39">
        <v>0</v>
      </c>
    </row>
    <row r="17" spans="1:9" ht="13.5">
      <c r="A17" s="11" t="s">
        <v>49</v>
      </c>
      <c r="B17" s="29" t="s">
        <v>125</v>
      </c>
      <c r="C17" s="30" t="s">
        <v>80</v>
      </c>
      <c r="D17" s="11">
        <v>31</v>
      </c>
      <c r="E17" s="14">
        <v>15</v>
      </c>
      <c r="F17" s="14">
        <v>11</v>
      </c>
      <c r="G17" s="14">
        <v>3</v>
      </c>
      <c r="H17" s="14">
        <v>5</v>
      </c>
      <c r="I17" s="15">
        <v>4</v>
      </c>
    </row>
    <row r="18" spans="1:9" ht="13.5">
      <c r="A18" s="11" t="s">
        <v>50</v>
      </c>
      <c r="B18" s="29" t="s">
        <v>126</v>
      </c>
      <c r="C18" s="30" t="s">
        <v>81</v>
      </c>
      <c r="D18" s="11">
        <v>31</v>
      </c>
      <c r="E18" s="14">
        <v>12</v>
      </c>
      <c r="F18" s="14">
        <v>11</v>
      </c>
      <c r="G18" s="14">
        <v>3</v>
      </c>
      <c r="H18" s="14">
        <v>4</v>
      </c>
      <c r="I18" s="15">
        <v>7</v>
      </c>
    </row>
    <row r="19" spans="1:9" ht="13.5">
      <c r="A19" s="11" t="s">
        <v>51</v>
      </c>
      <c r="B19" s="29" t="s">
        <v>37</v>
      </c>
      <c r="C19" s="30" t="s">
        <v>141</v>
      </c>
      <c r="D19" s="11">
        <v>13</v>
      </c>
      <c r="E19" s="14">
        <v>6</v>
      </c>
      <c r="F19" s="14">
        <v>8</v>
      </c>
      <c r="G19" s="14">
        <v>2</v>
      </c>
      <c r="H19" s="14">
        <v>0</v>
      </c>
      <c r="I19" s="15">
        <v>4</v>
      </c>
    </row>
    <row r="20" spans="1:9" ht="13.5">
      <c r="A20" s="11" t="s">
        <v>52</v>
      </c>
      <c r="B20" s="29" t="s">
        <v>65</v>
      </c>
      <c r="C20" s="30" t="s">
        <v>66</v>
      </c>
      <c r="D20" s="11">
        <v>15</v>
      </c>
      <c r="E20" s="14">
        <v>15</v>
      </c>
      <c r="F20" s="14">
        <v>12</v>
      </c>
      <c r="G20" s="14">
        <v>4</v>
      </c>
      <c r="H20" s="14">
        <v>3</v>
      </c>
      <c r="I20" s="15">
        <v>4</v>
      </c>
    </row>
    <row r="21" spans="1:9" ht="13.5">
      <c r="A21" s="11" t="s">
        <v>53</v>
      </c>
      <c r="B21" s="29" t="s">
        <v>38</v>
      </c>
      <c r="C21" s="30" t="s">
        <v>117</v>
      </c>
      <c r="D21" s="11" t="s">
        <v>69</v>
      </c>
      <c r="E21" s="14" t="s">
        <v>69</v>
      </c>
      <c r="F21" s="14" t="s">
        <v>69</v>
      </c>
      <c r="G21" s="14" t="s">
        <v>69</v>
      </c>
      <c r="H21" s="14" t="s">
        <v>69</v>
      </c>
      <c r="I21" s="15" t="s">
        <v>135</v>
      </c>
    </row>
    <row r="22" spans="1:9" ht="13.5">
      <c r="A22" s="11" t="s">
        <v>72</v>
      </c>
      <c r="B22" s="29" t="s">
        <v>39</v>
      </c>
      <c r="C22" s="30" t="s">
        <v>123</v>
      </c>
      <c r="D22" s="11" t="s">
        <v>69</v>
      </c>
      <c r="E22" s="14" t="s">
        <v>69</v>
      </c>
      <c r="F22" s="14" t="s">
        <v>69</v>
      </c>
      <c r="G22" s="14" t="s">
        <v>135</v>
      </c>
      <c r="H22" s="14" t="s">
        <v>69</v>
      </c>
      <c r="I22" s="15" t="s">
        <v>69</v>
      </c>
    </row>
    <row r="23" spans="1:9" ht="13.5">
      <c r="A23" s="11">
        <v>10</v>
      </c>
      <c r="B23" s="12" t="s">
        <v>9</v>
      </c>
      <c r="C23" s="24" t="s">
        <v>82</v>
      </c>
      <c r="D23" s="11">
        <v>3</v>
      </c>
      <c r="E23" s="14">
        <v>2</v>
      </c>
      <c r="F23" s="14">
        <v>2</v>
      </c>
      <c r="G23" s="14">
        <v>0</v>
      </c>
      <c r="H23" s="14">
        <v>0</v>
      </c>
      <c r="I23" s="15">
        <v>3</v>
      </c>
    </row>
    <row r="24" spans="1:9" ht="13.5">
      <c r="A24" s="11">
        <f>A23+1</f>
        <v>11</v>
      </c>
      <c r="B24" s="12" t="s">
        <v>10</v>
      </c>
      <c r="C24" s="24" t="s">
        <v>83</v>
      </c>
      <c r="D24" s="11">
        <v>15</v>
      </c>
      <c r="E24" s="14">
        <v>16</v>
      </c>
      <c r="F24" s="14">
        <v>13</v>
      </c>
      <c r="G24" s="14">
        <v>2</v>
      </c>
      <c r="H24" s="14">
        <v>3</v>
      </c>
      <c r="I24" s="15">
        <v>3</v>
      </c>
    </row>
    <row r="25" spans="1:9" ht="13.5">
      <c r="A25" s="11">
        <f>A24+1</f>
        <v>12</v>
      </c>
      <c r="B25" s="12" t="s">
        <v>11</v>
      </c>
      <c r="C25" s="24" t="s">
        <v>84</v>
      </c>
      <c r="D25" s="11">
        <v>8</v>
      </c>
      <c r="E25" s="14">
        <v>4</v>
      </c>
      <c r="F25" s="14">
        <v>5</v>
      </c>
      <c r="G25" s="14">
        <v>1</v>
      </c>
      <c r="H25" s="14">
        <v>1</v>
      </c>
      <c r="I25" s="15">
        <v>4</v>
      </c>
    </row>
    <row r="26" spans="1:9" ht="13.5">
      <c r="A26" s="11">
        <f>A25+1</f>
        <v>13</v>
      </c>
      <c r="B26" s="12" t="s">
        <v>12</v>
      </c>
      <c r="C26" s="24" t="s">
        <v>85</v>
      </c>
      <c r="D26" s="11">
        <v>13</v>
      </c>
      <c r="E26" s="14">
        <v>4</v>
      </c>
      <c r="F26" s="14">
        <v>5</v>
      </c>
      <c r="G26" s="14">
        <v>1</v>
      </c>
      <c r="H26" s="14">
        <v>0</v>
      </c>
      <c r="I26" s="15">
        <v>0</v>
      </c>
    </row>
    <row r="27" spans="1:9" ht="13.5">
      <c r="A27" s="11">
        <f>A26+1</f>
        <v>14</v>
      </c>
      <c r="B27" s="12" t="s">
        <v>130</v>
      </c>
      <c r="C27" s="24" t="s">
        <v>86</v>
      </c>
      <c r="D27" s="11">
        <v>2</v>
      </c>
      <c r="E27" s="14">
        <v>2</v>
      </c>
      <c r="F27" s="14">
        <v>2</v>
      </c>
      <c r="G27" s="14">
        <v>1</v>
      </c>
      <c r="H27" s="14">
        <v>1</v>
      </c>
      <c r="I27" s="15">
        <v>0</v>
      </c>
    </row>
    <row r="28" spans="1:9" ht="13.5" customHeight="1">
      <c r="A28" s="11">
        <f>A27+1</f>
        <v>15</v>
      </c>
      <c r="B28" s="12" t="s">
        <v>13</v>
      </c>
      <c r="C28" s="24" t="s">
        <v>87</v>
      </c>
      <c r="D28" s="11">
        <v>161</v>
      </c>
      <c r="E28" s="14">
        <v>98</v>
      </c>
      <c r="F28" s="14">
        <v>73</v>
      </c>
      <c r="G28" s="14">
        <v>67</v>
      </c>
      <c r="H28" s="14">
        <v>47</v>
      </c>
      <c r="I28" s="15">
        <v>10</v>
      </c>
    </row>
    <row r="29" spans="1:9" ht="13.5" customHeight="1">
      <c r="A29" s="11">
        <v>16</v>
      </c>
      <c r="B29" s="12" t="s">
        <v>54</v>
      </c>
      <c r="C29" s="42" t="s">
        <v>142</v>
      </c>
      <c r="D29" s="68"/>
      <c r="E29" s="69"/>
      <c r="F29" s="69"/>
      <c r="G29" s="69"/>
      <c r="H29" s="69"/>
      <c r="I29" s="70"/>
    </row>
    <row r="30" spans="1:9" ht="13.5" customHeight="1">
      <c r="A30" s="11" t="s">
        <v>55</v>
      </c>
      <c r="B30" s="29" t="s">
        <v>25</v>
      </c>
      <c r="C30" s="30" t="s">
        <v>89</v>
      </c>
      <c r="D30" s="11">
        <v>30</v>
      </c>
      <c r="E30" s="14">
        <v>21</v>
      </c>
      <c r="F30" s="14">
        <v>11</v>
      </c>
      <c r="G30" s="14">
        <v>8</v>
      </c>
      <c r="H30" s="14">
        <v>5</v>
      </c>
      <c r="I30" s="15">
        <v>6</v>
      </c>
    </row>
    <row r="31" spans="1:9" ht="13.5" customHeight="1" thickBot="1">
      <c r="A31" s="16" t="s">
        <v>56</v>
      </c>
      <c r="B31" s="63" t="s">
        <v>131</v>
      </c>
      <c r="C31" s="64" t="s">
        <v>88</v>
      </c>
      <c r="D31" s="16">
        <v>14</v>
      </c>
      <c r="E31" s="17">
        <v>7</v>
      </c>
      <c r="F31" s="17">
        <v>6</v>
      </c>
      <c r="G31" s="17">
        <v>0</v>
      </c>
      <c r="H31" s="17">
        <v>0</v>
      </c>
      <c r="I31" s="18">
        <v>0</v>
      </c>
    </row>
  </sheetData>
  <mergeCells count="4">
    <mergeCell ref="D7:I7"/>
    <mergeCell ref="D14:I14"/>
    <mergeCell ref="D29:I29"/>
    <mergeCell ref="A1:I1"/>
  </mergeCells>
  <printOptions/>
  <pageMargins left="0.5" right="0.5" top="0.5" bottom="0.5" header="0.5" footer="0.5"/>
  <pageSetup horizontalDpi="600" verticalDpi="600" orientation="landscape" r:id="rId1"/>
  <headerFooter alignWithMargins="0">
    <oddFooter>&amp;R Preparation date: &amp;D</oddFoot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D4" sqref="D4:I5"/>
    </sheetView>
  </sheetViews>
  <sheetFormatPr defaultColWidth="9.140625" defaultRowHeight="12.75"/>
  <cols>
    <col min="1" max="1" width="4.7109375" style="21" customWidth="1"/>
    <col min="2" max="2" width="34.7109375" style="8" customWidth="1"/>
    <col min="3" max="3" width="41.7109375" style="8" customWidth="1"/>
    <col min="4" max="9" width="8.7109375" style="1" customWidth="1"/>
    <col min="10" max="16384" width="9.140625" style="1" customWidth="1"/>
  </cols>
  <sheetData>
    <row r="1" spans="1:9" ht="14.25" customHeight="1" thickBot="1">
      <c r="A1" s="71" t="s">
        <v>137</v>
      </c>
      <c r="B1" s="71"/>
      <c r="C1" s="71"/>
      <c r="D1" s="71"/>
      <c r="E1" s="71"/>
      <c r="F1" s="71"/>
      <c r="G1" s="71"/>
      <c r="H1" s="71"/>
      <c r="I1" s="71"/>
    </row>
    <row r="2" spans="1:9" ht="14.25" thickBot="1">
      <c r="A2" s="2" t="s">
        <v>33</v>
      </c>
      <c r="B2" s="3" t="s">
        <v>0</v>
      </c>
      <c r="C2" s="4" t="s">
        <v>132</v>
      </c>
      <c r="D2" s="33" t="s">
        <v>27</v>
      </c>
      <c r="E2" s="34" t="s">
        <v>30</v>
      </c>
      <c r="F2" s="34" t="s">
        <v>28</v>
      </c>
      <c r="G2" s="34" t="s">
        <v>29</v>
      </c>
      <c r="H2" s="34" t="s">
        <v>31</v>
      </c>
      <c r="I2" s="35" t="s">
        <v>32</v>
      </c>
    </row>
    <row r="3" spans="1:9" ht="13.5">
      <c r="A3" s="36">
        <v>1</v>
      </c>
      <c r="B3" s="10" t="s">
        <v>1</v>
      </c>
      <c r="C3" s="40" t="s">
        <v>63</v>
      </c>
      <c r="D3" s="72"/>
      <c r="E3" s="73"/>
      <c r="F3" s="73"/>
      <c r="G3" s="73"/>
      <c r="H3" s="73"/>
      <c r="I3" s="74"/>
    </row>
    <row r="4" spans="1:9" ht="13.5">
      <c r="A4" s="19" t="s">
        <v>34</v>
      </c>
      <c r="B4" s="37" t="s">
        <v>67</v>
      </c>
      <c r="C4" s="41" t="s">
        <v>62</v>
      </c>
      <c r="D4" s="43">
        <f>'First page'!D3*17</f>
        <v>799</v>
      </c>
      <c r="E4" s="44">
        <f>'First page'!E3*17</f>
        <v>578</v>
      </c>
      <c r="F4" s="44">
        <f>'First page'!F3*17</f>
        <v>535.5</v>
      </c>
      <c r="G4" s="44">
        <f>'First page'!G3*17</f>
        <v>153</v>
      </c>
      <c r="H4" s="44">
        <f>'First page'!H3*17</f>
        <v>196.20833333333334</v>
      </c>
      <c r="I4" s="44">
        <f>'First page'!I3*17</f>
        <v>102</v>
      </c>
    </row>
    <row r="5" spans="1:9" ht="13.5">
      <c r="A5" s="19" t="s">
        <v>35</v>
      </c>
      <c r="B5" s="37" t="s">
        <v>68</v>
      </c>
      <c r="C5" s="41" t="s">
        <v>61</v>
      </c>
      <c r="D5" s="43">
        <f>'First page'!D3*22</f>
        <v>1034</v>
      </c>
      <c r="E5" s="44">
        <f>'First page'!E3*22</f>
        <v>748</v>
      </c>
      <c r="F5" s="44">
        <f>'First page'!F3*22</f>
        <v>693</v>
      </c>
      <c r="G5" s="44">
        <f>'First page'!G3*22</f>
        <v>198</v>
      </c>
      <c r="H5" s="44">
        <f>'First page'!H3*22</f>
        <v>253.91666666666669</v>
      </c>
      <c r="I5" s="45">
        <f>'First page'!I3*22</f>
        <v>132</v>
      </c>
    </row>
    <row r="6" spans="1:9" ht="13.5">
      <c r="A6" s="11">
        <v>2</v>
      </c>
      <c r="B6" s="12" t="s">
        <v>6</v>
      </c>
      <c r="C6" s="24" t="s">
        <v>14</v>
      </c>
      <c r="D6" s="11">
        <f>'First page'!D4*150</f>
        <v>1800</v>
      </c>
      <c r="E6" s="14">
        <f>'First page'!E4*150</f>
        <v>150</v>
      </c>
      <c r="F6" s="14">
        <f>'First page'!F4*150</f>
        <v>300</v>
      </c>
      <c r="G6" s="14">
        <f>'First page'!G4*150</f>
        <v>300</v>
      </c>
      <c r="H6" s="14">
        <f>'First page'!H4*150</f>
        <v>150</v>
      </c>
      <c r="I6" s="15">
        <f>'First page'!I4*150</f>
        <v>0</v>
      </c>
    </row>
    <row r="7" spans="1:9" ht="13.5">
      <c r="A7" s="11">
        <f>A6+1</f>
        <v>3</v>
      </c>
      <c r="B7" s="12" t="s">
        <v>2</v>
      </c>
      <c r="C7" s="24" t="s">
        <v>15</v>
      </c>
      <c r="D7" s="43">
        <f>'First page'!D5/30</f>
        <v>1806.7333333333333</v>
      </c>
      <c r="E7" s="44">
        <f>'First page'!E5/30</f>
        <v>147.66666666666666</v>
      </c>
      <c r="F7" s="44">
        <f>'First page'!F5/30</f>
        <v>317.76666666666665</v>
      </c>
      <c r="G7" s="44">
        <f>'First page'!G5/30</f>
        <v>322.46666666666664</v>
      </c>
      <c r="H7" s="44">
        <f>'First page'!H5/30</f>
        <v>166.1</v>
      </c>
      <c r="I7" s="45">
        <f>'First page'!I5/30</f>
        <v>0</v>
      </c>
    </row>
    <row r="8" spans="1:9" ht="13.5">
      <c r="A8" s="11">
        <f>A7+1</f>
        <v>4</v>
      </c>
      <c r="B8" s="12" t="s">
        <v>3</v>
      </c>
      <c r="C8" s="24" t="s">
        <v>17</v>
      </c>
      <c r="D8" s="11">
        <f>'First page'!D6*10</f>
        <v>1360</v>
      </c>
      <c r="E8" s="14">
        <f>'First page'!E6*10</f>
        <v>280</v>
      </c>
      <c r="F8" s="14">
        <f>'First page'!F6*10</f>
        <v>670</v>
      </c>
      <c r="G8" s="14">
        <f>'First page'!G6*10</f>
        <v>1100</v>
      </c>
      <c r="H8" s="14">
        <f>'First page'!H6*10</f>
        <v>320</v>
      </c>
      <c r="I8" s="15">
        <f>'First page'!I6*10</f>
        <v>0</v>
      </c>
    </row>
    <row r="9" spans="1:9" ht="13.5">
      <c r="A9" s="11">
        <v>5</v>
      </c>
      <c r="B9" s="12" t="s">
        <v>42</v>
      </c>
      <c r="C9" s="24" t="s">
        <v>43</v>
      </c>
      <c r="D9" s="75"/>
      <c r="E9" s="76"/>
      <c r="F9" s="76"/>
      <c r="G9" s="76"/>
      <c r="H9" s="76"/>
      <c r="I9" s="77"/>
    </row>
    <row r="10" spans="1:9" ht="13.5">
      <c r="A10" s="11" t="s">
        <v>44</v>
      </c>
      <c r="B10" s="31" t="s">
        <v>124</v>
      </c>
      <c r="C10" s="32" t="s">
        <v>57</v>
      </c>
      <c r="D10" s="11">
        <f>'First page'!D8*250</f>
        <v>750</v>
      </c>
      <c r="E10" s="14">
        <f>'First page'!E8*250</f>
        <v>250</v>
      </c>
      <c r="F10" s="14">
        <f>'First page'!F8*250</f>
        <v>250</v>
      </c>
      <c r="G10" s="14">
        <f>'First page'!G8*250</f>
        <v>125</v>
      </c>
      <c r="H10" s="14">
        <f>'First page'!H8*250</f>
        <v>125</v>
      </c>
      <c r="I10" s="15">
        <f>'First page'!I8*250</f>
        <v>82.5</v>
      </c>
    </row>
    <row r="11" spans="1:9" ht="13.5">
      <c r="A11" s="11" t="s">
        <v>45</v>
      </c>
      <c r="B11" s="31" t="s">
        <v>16</v>
      </c>
      <c r="C11" s="32" t="s">
        <v>58</v>
      </c>
      <c r="D11" s="11">
        <f>'First page'!D9*250</f>
        <v>500</v>
      </c>
      <c r="E11" s="14">
        <f>'First page'!E9*250</f>
        <v>250</v>
      </c>
      <c r="F11" s="14">
        <f>'First page'!F9*250</f>
        <v>500</v>
      </c>
      <c r="G11" s="14">
        <f>'First page'!G9*250</f>
        <v>125</v>
      </c>
      <c r="H11" s="14">
        <f>'First page'!H9*250</f>
        <v>125</v>
      </c>
      <c r="I11" s="15">
        <f>'First page'!I9*250</f>
        <v>82.5</v>
      </c>
    </row>
    <row r="12" spans="1:9" ht="13.5">
      <c r="A12" s="11" t="s">
        <v>46</v>
      </c>
      <c r="B12" s="31" t="s">
        <v>60</v>
      </c>
      <c r="C12" s="32" t="s">
        <v>59</v>
      </c>
      <c r="D12" s="11">
        <f>'First page'!D10*250</f>
        <v>750</v>
      </c>
      <c r="E12" s="14">
        <f>'First page'!E10*250</f>
        <v>250</v>
      </c>
      <c r="F12" s="14">
        <f>'First page'!F10*250</f>
        <v>500</v>
      </c>
      <c r="G12" s="14">
        <f>'First page'!G10*250</f>
        <v>125</v>
      </c>
      <c r="H12" s="14">
        <f>'First page'!H10*250</f>
        <v>125</v>
      </c>
      <c r="I12" s="15">
        <f>'First page'!I10*250</f>
        <v>82.5</v>
      </c>
    </row>
    <row r="13" spans="1:9" ht="13.5">
      <c r="A13" s="11">
        <v>6</v>
      </c>
      <c r="B13" s="12" t="s">
        <v>4</v>
      </c>
      <c r="C13" s="24" t="s">
        <v>18</v>
      </c>
      <c r="D13" s="11">
        <f>'First page'!D11*200</f>
        <v>1200</v>
      </c>
      <c r="E13" s="14">
        <f>'First page'!E11*200</f>
        <v>400</v>
      </c>
      <c r="F13" s="14">
        <f>'First page'!F11*200</f>
        <v>200</v>
      </c>
      <c r="G13" s="14">
        <f>'First page'!G11*200</f>
        <v>0</v>
      </c>
      <c r="H13" s="14">
        <f>'First page'!H11*200</f>
        <v>0</v>
      </c>
      <c r="I13" s="15">
        <f>'First page'!I11*200</f>
        <v>0</v>
      </c>
    </row>
    <row r="14" spans="1:9" ht="13.5">
      <c r="A14" s="11">
        <f>A13+1</f>
        <v>7</v>
      </c>
      <c r="B14" s="12" t="s">
        <v>5</v>
      </c>
      <c r="C14" s="24" t="s">
        <v>19</v>
      </c>
      <c r="D14" s="11">
        <f>'First page'!D12*1400</f>
        <v>1400</v>
      </c>
      <c r="E14" s="14">
        <f>'First page'!E12*1400</f>
        <v>1400</v>
      </c>
      <c r="F14" s="14">
        <f>'First page'!F12*1400</f>
        <v>0</v>
      </c>
      <c r="G14" s="14">
        <f>'First page'!G12*1400</f>
        <v>0</v>
      </c>
      <c r="H14" s="14">
        <f>'First page'!H12*1400</f>
        <v>0</v>
      </c>
      <c r="I14" s="15">
        <f>'First page'!I12*1400</f>
        <v>0</v>
      </c>
    </row>
    <row r="15" spans="1:9" ht="13.5">
      <c r="A15" s="11">
        <f>A14+1</f>
        <v>8</v>
      </c>
      <c r="B15" s="12" t="s">
        <v>7</v>
      </c>
      <c r="C15" s="24" t="s">
        <v>20</v>
      </c>
      <c r="D15" s="11">
        <f>'First page'!D13*190</f>
        <v>2280</v>
      </c>
      <c r="E15" s="14">
        <f>'First page'!E13*190</f>
        <v>2090</v>
      </c>
      <c r="F15" s="14">
        <f>'First page'!F13*190</f>
        <v>1520</v>
      </c>
      <c r="G15" s="14">
        <f>'First page'!G13*190</f>
        <v>950</v>
      </c>
      <c r="H15" s="14">
        <f>'First page'!H13*190</f>
        <v>570</v>
      </c>
      <c r="I15" s="15">
        <f>'First page'!I13*190</f>
        <v>190</v>
      </c>
    </row>
    <row r="16" spans="1:9" ht="66.75" customHeight="1">
      <c r="A16" s="11">
        <v>9</v>
      </c>
      <c r="B16" s="12" t="s">
        <v>8</v>
      </c>
      <c r="C16" s="25" t="s">
        <v>143</v>
      </c>
      <c r="D16" s="75"/>
      <c r="E16" s="76"/>
      <c r="F16" s="76"/>
      <c r="G16" s="76"/>
      <c r="H16" s="76"/>
      <c r="I16" s="77"/>
    </row>
    <row r="17" spans="1:9" ht="14.25" thickBot="1">
      <c r="A17" s="11" t="s">
        <v>47</v>
      </c>
      <c r="B17" s="29" t="s">
        <v>36</v>
      </c>
      <c r="C17" s="66" t="s">
        <v>138</v>
      </c>
      <c r="D17" s="39" t="str">
        <f>'First page'!$D$15</f>
        <v>~100%</v>
      </c>
      <c r="E17" s="39" t="str">
        <f>'First page'!$D$15</f>
        <v>~100%</v>
      </c>
      <c r="F17" s="39" t="s">
        <v>134</v>
      </c>
      <c r="G17" s="39" t="str">
        <f>'First page'!$D$15</f>
        <v>~100%</v>
      </c>
      <c r="H17" s="39" t="str">
        <f>'First page'!$D$15</f>
        <v>~100%</v>
      </c>
      <c r="I17" s="39" t="str">
        <f>'First page'!$D$15</f>
        <v>~100%</v>
      </c>
    </row>
    <row r="18" spans="1:9" ht="14.25" thickBot="1">
      <c r="A18" s="11" t="s">
        <v>48</v>
      </c>
      <c r="B18" s="29" t="s">
        <v>64</v>
      </c>
      <c r="C18" s="66" t="s">
        <v>139</v>
      </c>
      <c r="D18" s="39" t="str">
        <f>'First page'!$D$15</f>
        <v>~100%</v>
      </c>
      <c r="E18" s="39" t="str">
        <f>'First page'!$D$15</f>
        <v>~100%</v>
      </c>
      <c r="F18" s="39" t="s">
        <v>134</v>
      </c>
      <c r="G18" s="39" t="str">
        <f>'First page'!$D$15</f>
        <v>~100%</v>
      </c>
      <c r="H18" s="39" t="str">
        <f>'First page'!$D$15</f>
        <v>~100%</v>
      </c>
      <c r="I18" s="39">
        <v>0</v>
      </c>
    </row>
    <row r="19" spans="1:9" ht="13.5">
      <c r="A19" s="11" t="s">
        <v>49</v>
      </c>
      <c r="B19" s="29" t="s">
        <v>125</v>
      </c>
      <c r="C19" s="30" t="s">
        <v>127</v>
      </c>
      <c r="D19" s="11">
        <f>'First page'!D17*30</f>
        <v>930</v>
      </c>
      <c r="E19" s="14">
        <f>'First page'!E17*30</f>
        <v>450</v>
      </c>
      <c r="F19" s="14">
        <f>'First page'!F17*30</f>
        <v>330</v>
      </c>
      <c r="G19" s="14">
        <f>'First page'!G17*30</f>
        <v>90</v>
      </c>
      <c r="H19" s="14">
        <f>'First page'!H17*30</f>
        <v>150</v>
      </c>
      <c r="I19" s="15">
        <f>'First page'!I17*30</f>
        <v>120</v>
      </c>
    </row>
    <row r="20" spans="1:9" ht="13.5">
      <c r="A20" s="11" t="s">
        <v>50</v>
      </c>
      <c r="B20" s="29" t="s">
        <v>126</v>
      </c>
      <c r="C20" s="30" t="s">
        <v>128</v>
      </c>
      <c r="D20" s="11">
        <f>'First page'!D18*40</f>
        <v>1240</v>
      </c>
      <c r="E20" s="14">
        <f>'First page'!E18*40</f>
        <v>480</v>
      </c>
      <c r="F20" s="14">
        <f>'First page'!F18*40</f>
        <v>440</v>
      </c>
      <c r="G20" s="14">
        <f>'First page'!G18*40</f>
        <v>120</v>
      </c>
      <c r="H20" s="14">
        <f>'First page'!H18*40</f>
        <v>160</v>
      </c>
      <c r="I20" s="15">
        <f>'First page'!I18*40</f>
        <v>280</v>
      </c>
    </row>
    <row r="21" spans="1:9" ht="13.5">
      <c r="A21" s="11" t="s">
        <v>51</v>
      </c>
      <c r="B21" s="29" t="s">
        <v>37</v>
      </c>
      <c r="C21" s="30" t="s">
        <v>140</v>
      </c>
      <c r="D21" s="65">
        <f>'First page'!D19/'First page'!D20</f>
        <v>0.8666666666666667</v>
      </c>
      <c r="E21" s="46">
        <f>'First page'!E19/'First page'!E20</f>
        <v>0.4</v>
      </c>
      <c r="F21" s="46">
        <f>'First page'!F19/'First page'!F20</f>
        <v>0.6666666666666666</v>
      </c>
      <c r="G21" s="46">
        <f>'First page'!G19/'First page'!G20</f>
        <v>0.5</v>
      </c>
      <c r="H21" s="46">
        <f>'First page'!H19/'First page'!H20</f>
        <v>0</v>
      </c>
      <c r="I21" s="47">
        <f>'First page'!I19/'First page'!I20</f>
        <v>1</v>
      </c>
    </row>
    <row r="22" spans="1:9" ht="13.5">
      <c r="A22" s="11" t="s">
        <v>52</v>
      </c>
      <c r="B22" s="29" t="s">
        <v>38</v>
      </c>
      <c r="C22" s="30" t="s">
        <v>40</v>
      </c>
      <c r="D22" s="11" t="str">
        <f>'First page'!D21</f>
        <v>Yes</v>
      </c>
      <c r="E22" s="14" t="str">
        <f>'First page'!E21</f>
        <v>Yes</v>
      </c>
      <c r="F22" s="14" t="str">
        <f>'First page'!F21</f>
        <v>Yes</v>
      </c>
      <c r="G22" s="14" t="str">
        <f>'First page'!G21</f>
        <v>Yes</v>
      </c>
      <c r="H22" s="14" t="str">
        <f>'First page'!H21</f>
        <v>Yes</v>
      </c>
      <c r="I22" s="15" t="str">
        <f>'First page'!I21</f>
        <v>No</v>
      </c>
    </row>
    <row r="23" spans="1:9" ht="13.5">
      <c r="A23" s="11" t="s">
        <v>53</v>
      </c>
      <c r="B23" s="29" t="s">
        <v>39</v>
      </c>
      <c r="C23" s="30" t="s">
        <v>41</v>
      </c>
      <c r="D23" s="11" t="str">
        <f>'First page'!D22</f>
        <v>Yes</v>
      </c>
      <c r="E23" s="14" t="str">
        <f>'First page'!E22</f>
        <v>Yes</v>
      </c>
      <c r="F23" s="14" t="str">
        <f>'First page'!F22</f>
        <v>Yes</v>
      </c>
      <c r="G23" s="14" t="str">
        <f>'First page'!G22</f>
        <v>No</v>
      </c>
      <c r="H23" s="14" t="str">
        <f>'First page'!H22</f>
        <v>Yes</v>
      </c>
      <c r="I23" s="15" t="str">
        <f>'First page'!I22</f>
        <v>Yes</v>
      </c>
    </row>
    <row r="24" spans="1:9" ht="13.5">
      <c r="A24" s="11">
        <v>10</v>
      </c>
      <c r="B24" s="12" t="s">
        <v>9</v>
      </c>
      <c r="C24" s="24" t="s">
        <v>21</v>
      </c>
      <c r="D24" s="11">
        <f>'First page'!D23*300</f>
        <v>900</v>
      </c>
      <c r="E24" s="14">
        <f>'First page'!E23*300</f>
        <v>600</v>
      </c>
      <c r="F24" s="14">
        <f>'First page'!F23*300</f>
        <v>600</v>
      </c>
      <c r="G24" s="14">
        <f>'First page'!G23*300</f>
        <v>0</v>
      </c>
      <c r="H24" s="14">
        <f>'First page'!H23*300</f>
        <v>0</v>
      </c>
      <c r="I24" s="15">
        <f>'First page'!I23*300</f>
        <v>900</v>
      </c>
    </row>
    <row r="25" spans="1:9" ht="13.5">
      <c r="A25" s="11">
        <f>A24+1</f>
        <v>11</v>
      </c>
      <c r="B25" s="12" t="s">
        <v>10</v>
      </c>
      <c r="C25" s="24" t="s">
        <v>22</v>
      </c>
      <c r="D25" s="11">
        <f>'First page'!D24*60</f>
        <v>900</v>
      </c>
      <c r="E25" s="14">
        <f>'First page'!E24*60</f>
        <v>960</v>
      </c>
      <c r="F25" s="14">
        <f>'First page'!F24*60</f>
        <v>780</v>
      </c>
      <c r="G25" s="14">
        <f>'First page'!G24*60</f>
        <v>120</v>
      </c>
      <c r="H25" s="14">
        <f>'First page'!H24*60</f>
        <v>180</v>
      </c>
      <c r="I25" s="15">
        <f>'First page'!I24*60</f>
        <v>180</v>
      </c>
    </row>
    <row r="26" spans="1:9" ht="13.5">
      <c r="A26" s="11">
        <f>A25+1</f>
        <v>12</v>
      </c>
      <c r="B26" s="12" t="s">
        <v>11</v>
      </c>
      <c r="C26" s="24" t="s">
        <v>129</v>
      </c>
      <c r="D26" s="11">
        <f>'First page'!D25*68</f>
        <v>544</v>
      </c>
      <c r="E26" s="14">
        <f>'First page'!E25*68</f>
        <v>272</v>
      </c>
      <c r="F26" s="14">
        <f>'First page'!F25*68</f>
        <v>340</v>
      </c>
      <c r="G26" s="14">
        <f>'First page'!G25*68</f>
        <v>68</v>
      </c>
      <c r="H26" s="14">
        <f>'First page'!H25*68</f>
        <v>68</v>
      </c>
      <c r="I26" s="15">
        <f>'First page'!I25*68</f>
        <v>272</v>
      </c>
    </row>
    <row r="27" spans="1:9" ht="13.5">
      <c r="A27" s="11">
        <f>A26+1</f>
        <v>13</v>
      </c>
      <c r="B27" s="12" t="s">
        <v>12</v>
      </c>
      <c r="C27" s="24" t="s">
        <v>24</v>
      </c>
      <c r="D27" s="11">
        <f>'First page'!D26*140</f>
        <v>1820</v>
      </c>
      <c r="E27" s="14">
        <f>'First page'!E26*140</f>
        <v>560</v>
      </c>
      <c r="F27" s="14">
        <f>'First page'!F26*140</f>
        <v>700</v>
      </c>
      <c r="G27" s="14">
        <f>'First page'!G26*140</f>
        <v>140</v>
      </c>
      <c r="H27" s="14">
        <f>'First page'!H26*140</f>
        <v>0</v>
      </c>
      <c r="I27" s="15">
        <f>'First page'!I26*140</f>
        <v>0</v>
      </c>
    </row>
    <row r="28" spans="1:9" ht="13.5">
      <c r="A28" s="11">
        <f>A27+1</f>
        <v>14</v>
      </c>
      <c r="B28" s="12" t="s">
        <v>130</v>
      </c>
      <c r="C28" s="24" t="s">
        <v>23</v>
      </c>
      <c r="D28" s="11">
        <f>'First page'!D27*300</f>
        <v>600</v>
      </c>
      <c r="E28" s="14">
        <f>'First page'!E27*300</f>
        <v>600</v>
      </c>
      <c r="F28" s="14">
        <f>'First page'!F27*300</f>
        <v>600</v>
      </c>
      <c r="G28" s="14">
        <f>'First page'!G27*300</f>
        <v>300</v>
      </c>
      <c r="H28" s="14">
        <f>'First page'!H27*300</f>
        <v>300</v>
      </c>
      <c r="I28" s="15">
        <f>'First page'!I27*300</f>
        <v>0</v>
      </c>
    </row>
    <row r="29" spans="1:9" ht="15.75" customHeight="1">
      <c r="A29" s="11">
        <f>A28+1</f>
        <v>15</v>
      </c>
      <c r="B29" s="12" t="s">
        <v>13</v>
      </c>
      <c r="C29" s="24" t="s">
        <v>70</v>
      </c>
      <c r="D29" s="11">
        <f>'First page'!D28*10</f>
        <v>1610</v>
      </c>
      <c r="E29" s="14">
        <f>'First page'!E28*10</f>
        <v>980</v>
      </c>
      <c r="F29" s="14">
        <f>'First page'!F28*10</f>
        <v>730</v>
      </c>
      <c r="G29" s="14">
        <f>'First page'!G28*10</f>
        <v>670</v>
      </c>
      <c r="H29" s="14">
        <f>'First page'!H28*10</f>
        <v>470</v>
      </c>
      <c r="I29" s="15">
        <f>'First page'!I28*10</f>
        <v>100</v>
      </c>
    </row>
    <row r="30" spans="1:9" ht="13.5" customHeight="1">
      <c r="A30" s="11">
        <v>16</v>
      </c>
      <c r="B30" s="12" t="s">
        <v>54</v>
      </c>
      <c r="C30" s="42" t="s">
        <v>142</v>
      </c>
      <c r="D30" s="75"/>
      <c r="E30" s="76"/>
      <c r="F30" s="76"/>
      <c r="G30" s="76"/>
      <c r="H30" s="76"/>
      <c r="I30" s="77"/>
    </row>
    <row r="31" spans="1:9" ht="13.5">
      <c r="A31" s="11" t="s">
        <v>55</v>
      </c>
      <c r="B31" s="29" t="s">
        <v>25</v>
      </c>
      <c r="C31" s="30" t="s">
        <v>71</v>
      </c>
      <c r="D31" s="11">
        <f>'First page'!D30*1</f>
        <v>30</v>
      </c>
      <c r="E31" s="14">
        <f>'First page'!E30*1</f>
        <v>21</v>
      </c>
      <c r="F31" s="14">
        <f>'First page'!F30*1</f>
        <v>11</v>
      </c>
      <c r="G31" s="14">
        <f>'First page'!G30*1</f>
        <v>8</v>
      </c>
      <c r="H31" s="14">
        <f>'First page'!H30*1</f>
        <v>5</v>
      </c>
      <c r="I31" s="15">
        <f>'First page'!I30*1</f>
        <v>6</v>
      </c>
    </row>
    <row r="32" spans="1:9" ht="14.25" thickBot="1">
      <c r="A32" s="16" t="s">
        <v>56</v>
      </c>
      <c r="B32" s="63" t="s">
        <v>131</v>
      </c>
      <c r="C32" s="64" t="s">
        <v>26</v>
      </c>
      <c r="D32" s="16">
        <f>'First page'!D31*2</f>
        <v>28</v>
      </c>
      <c r="E32" s="17">
        <f>'First page'!E31*1</f>
        <v>7</v>
      </c>
      <c r="F32" s="17">
        <f>'First page'!F31*2</f>
        <v>12</v>
      </c>
      <c r="G32" s="17">
        <f>'First page'!G31*2</f>
        <v>0</v>
      </c>
      <c r="H32" s="17">
        <f>'First page'!H31*2</f>
        <v>0</v>
      </c>
      <c r="I32" s="18">
        <f>'First page'!I31*2</f>
        <v>0</v>
      </c>
    </row>
  </sheetData>
  <mergeCells count="5">
    <mergeCell ref="A1:I1"/>
    <mergeCell ref="D3:I3"/>
    <mergeCell ref="D30:I30"/>
    <mergeCell ref="D16:I16"/>
    <mergeCell ref="D9:I9"/>
  </mergeCells>
  <printOptions/>
  <pageMargins left="0.5" right="0.5" top="0.5" bottom="0.5" header="0.5" footer="0.5"/>
  <pageSetup horizontalDpi="600" verticalDpi="600" orientation="landscape" r:id="rId1"/>
  <headerFooter alignWithMargins="0">
    <oddFooter>&amp;R Preparation date: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F5" sqref="F5:F42"/>
    </sheetView>
  </sheetViews>
  <sheetFormatPr defaultColWidth="9.140625" defaultRowHeight="12.75"/>
  <cols>
    <col min="1" max="1" width="6.00390625" style="48" customWidth="1"/>
    <col min="2" max="2" width="20.7109375" style="51" customWidth="1"/>
    <col min="3" max="3" width="9.140625" style="61" customWidth="1"/>
    <col min="4" max="4" width="14.140625" style="51" customWidth="1"/>
    <col min="5" max="5" width="12.421875" style="51" customWidth="1"/>
    <col min="6" max="6" width="21.421875" style="51" customWidth="1"/>
    <col min="7" max="7" width="21.00390625" style="0" customWidth="1"/>
  </cols>
  <sheetData>
    <row r="1" spans="1:3" ht="12.75">
      <c r="A1" s="62" t="s">
        <v>118</v>
      </c>
      <c r="B1" s="49"/>
      <c r="C1" s="50"/>
    </row>
    <row r="2" spans="1:3" ht="12.75">
      <c r="A2" s="62"/>
      <c r="B2" s="49"/>
      <c r="C2" s="50"/>
    </row>
    <row r="3" spans="1:7" s="48" customFormat="1" ht="12.75">
      <c r="A3" s="52" t="s">
        <v>90</v>
      </c>
      <c r="B3" s="52"/>
      <c r="C3" s="53" t="s">
        <v>91</v>
      </c>
      <c r="D3" s="52"/>
      <c r="E3" s="52" t="s">
        <v>92</v>
      </c>
      <c r="F3" s="52" t="s">
        <v>122</v>
      </c>
      <c r="G3" s="52" t="s">
        <v>120</v>
      </c>
    </row>
    <row r="4" spans="1:7" s="48" customFormat="1" ht="12.75">
      <c r="A4" s="52" t="s">
        <v>93</v>
      </c>
      <c r="B4" s="52" t="s">
        <v>94</v>
      </c>
      <c r="C4" s="53" t="s">
        <v>95</v>
      </c>
      <c r="D4" s="52" t="s">
        <v>96</v>
      </c>
      <c r="E4" s="52" t="s">
        <v>97</v>
      </c>
      <c r="F4" s="52" t="s">
        <v>121</v>
      </c>
      <c r="G4" s="52" t="s">
        <v>119</v>
      </c>
    </row>
    <row r="5" spans="1:7" s="56" customFormat="1" ht="12.75">
      <c r="A5" s="52"/>
      <c r="B5" s="54"/>
      <c r="C5" s="55"/>
      <c r="D5" s="54"/>
      <c r="E5" s="54"/>
      <c r="F5" s="79">
        <f>61/15</f>
        <v>4.066666666666666</v>
      </c>
      <c r="G5" s="78">
        <f>14/15</f>
        <v>0.9333333333333333</v>
      </c>
    </row>
    <row r="6" spans="1:7" s="56" customFormat="1" ht="12.75">
      <c r="A6" s="52">
        <v>1</v>
      </c>
      <c r="B6" s="54" t="s">
        <v>98</v>
      </c>
      <c r="C6" s="55">
        <v>9642</v>
      </c>
      <c r="D6" s="55">
        <v>4</v>
      </c>
      <c r="E6" s="54">
        <v>1</v>
      </c>
      <c r="F6" s="80"/>
      <c r="G6" s="78"/>
    </row>
    <row r="7" spans="1:7" s="56" customFormat="1" ht="12.75">
      <c r="A7" s="52"/>
      <c r="B7" s="54"/>
      <c r="C7" s="55"/>
      <c r="D7" s="55"/>
      <c r="E7" s="54"/>
      <c r="F7" s="80"/>
      <c r="G7" s="78"/>
    </row>
    <row r="8" spans="1:7" s="56" customFormat="1" ht="12.75">
      <c r="A8" s="52">
        <v>2</v>
      </c>
      <c r="B8" s="54" t="s">
        <v>99</v>
      </c>
      <c r="C8" s="55">
        <v>9642</v>
      </c>
      <c r="D8" s="55">
        <v>4</v>
      </c>
      <c r="E8" s="54"/>
      <c r="F8" s="80"/>
      <c r="G8" s="78"/>
    </row>
    <row r="9" spans="1:7" s="56" customFormat="1" ht="12.75">
      <c r="A9" s="52"/>
      <c r="B9" s="54"/>
      <c r="C9" s="55"/>
      <c r="D9" s="54"/>
      <c r="E9" s="54"/>
      <c r="F9" s="80"/>
      <c r="G9" s="78"/>
    </row>
    <row r="10" spans="1:7" s="56" customFormat="1" ht="12.75">
      <c r="A10" s="52">
        <v>3</v>
      </c>
      <c r="B10" s="54" t="s">
        <v>100</v>
      </c>
      <c r="C10" s="55">
        <v>5760</v>
      </c>
      <c r="D10" s="54">
        <v>4</v>
      </c>
      <c r="E10" s="55">
        <v>1</v>
      </c>
      <c r="F10" s="80"/>
      <c r="G10" s="78"/>
    </row>
    <row r="11" spans="1:7" s="56" customFormat="1" ht="12.75">
      <c r="A11" s="52"/>
      <c r="B11" s="54"/>
      <c r="C11" s="55"/>
      <c r="D11" s="54"/>
      <c r="E11" s="54"/>
      <c r="F11" s="80"/>
      <c r="G11" s="78"/>
    </row>
    <row r="12" spans="1:7" s="56" customFormat="1" ht="12.75">
      <c r="A12" s="52">
        <v>4</v>
      </c>
      <c r="B12" s="54" t="s">
        <v>101</v>
      </c>
      <c r="C12" s="55">
        <v>10280</v>
      </c>
      <c r="D12" s="55">
        <v>6</v>
      </c>
      <c r="E12" s="54">
        <v>1</v>
      </c>
      <c r="F12" s="80"/>
      <c r="G12" s="78"/>
    </row>
    <row r="13" spans="1:7" s="56" customFormat="1" ht="12.75">
      <c r="A13" s="52"/>
      <c r="B13" s="54"/>
      <c r="C13" s="55"/>
      <c r="D13" s="55"/>
      <c r="E13" s="54"/>
      <c r="F13" s="80"/>
      <c r="G13" s="78"/>
    </row>
    <row r="14" spans="1:7" s="56" customFormat="1" ht="12.75">
      <c r="A14" s="52">
        <v>5</v>
      </c>
      <c r="B14" s="54" t="s">
        <v>102</v>
      </c>
      <c r="C14" s="55">
        <v>10280</v>
      </c>
      <c r="D14" s="55">
        <v>6</v>
      </c>
      <c r="E14" s="54">
        <v>1</v>
      </c>
      <c r="F14" s="80"/>
      <c r="G14" s="78"/>
    </row>
    <row r="15" spans="1:7" s="56" customFormat="1" ht="12.75">
      <c r="A15" s="52"/>
      <c r="B15" s="54"/>
      <c r="C15" s="55"/>
      <c r="D15" s="55"/>
      <c r="E15" s="54"/>
      <c r="F15" s="80"/>
      <c r="G15" s="78"/>
    </row>
    <row r="16" spans="1:7" s="56" customFormat="1" ht="12.75">
      <c r="A16" s="52">
        <v>6</v>
      </c>
      <c r="B16" s="54" t="s">
        <v>103</v>
      </c>
      <c r="C16" s="55">
        <v>4032</v>
      </c>
      <c r="D16" s="55">
        <v>2</v>
      </c>
      <c r="E16" s="54">
        <v>1</v>
      </c>
      <c r="F16" s="80"/>
      <c r="G16" s="78"/>
    </row>
    <row r="17" spans="1:7" s="56" customFormat="1" ht="12.75">
      <c r="A17" s="52"/>
      <c r="B17" s="54"/>
      <c r="C17" s="55"/>
      <c r="D17" s="55"/>
      <c r="E17" s="54"/>
      <c r="F17" s="80"/>
      <c r="G17" s="78"/>
    </row>
    <row r="18" spans="1:7" s="56" customFormat="1" ht="12.75">
      <c r="A18" s="52">
        <v>7</v>
      </c>
      <c r="B18" s="54" t="s">
        <v>104</v>
      </c>
      <c r="C18" s="55">
        <v>4752</v>
      </c>
      <c r="D18" s="55">
        <v>2</v>
      </c>
      <c r="E18" s="54">
        <v>1</v>
      </c>
      <c r="F18" s="80"/>
      <c r="G18" s="78"/>
    </row>
    <row r="19" spans="1:7" s="56" customFormat="1" ht="12.75">
      <c r="A19" s="52"/>
      <c r="B19" s="54"/>
      <c r="C19" s="55"/>
      <c r="D19" s="55"/>
      <c r="E19" s="54"/>
      <c r="F19" s="80"/>
      <c r="G19" s="78"/>
    </row>
    <row r="20" spans="1:7" s="56" customFormat="1" ht="12.75">
      <c r="A20" s="52">
        <v>8</v>
      </c>
      <c r="B20" s="54" t="s">
        <v>105</v>
      </c>
      <c r="C20" s="55">
        <v>8820</v>
      </c>
      <c r="D20" s="55">
        <v>4</v>
      </c>
      <c r="E20" s="55">
        <v>3</v>
      </c>
      <c r="F20" s="80"/>
      <c r="G20" s="78"/>
    </row>
    <row r="21" spans="1:7" s="56" customFormat="1" ht="12.75">
      <c r="A21" s="52"/>
      <c r="B21" s="54"/>
      <c r="C21" s="55"/>
      <c r="D21" s="54"/>
      <c r="E21" s="54"/>
      <c r="F21" s="80"/>
      <c r="G21" s="78"/>
    </row>
    <row r="22" spans="1:7" s="56" customFormat="1" ht="12.75">
      <c r="A22" s="52">
        <v>9</v>
      </c>
      <c r="B22" s="54" t="s">
        <v>106</v>
      </c>
      <c r="C22" s="55">
        <v>17768</v>
      </c>
      <c r="D22" s="55">
        <v>4</v>
      </c>
      <c r="E22" s="54">
        <v>2</v>
      </c>
      <c r="F22" s="80"/>
      <c r="G22" s="78"/>
    </row>
    <row r="23" spans="1:7" s="56" customFormat="1" ht="12.75">
      <c r="A23" s="52"/>
      <c r="B23" s="54"/>
      <c r="C23" s="55"/>
      <c r="D23" s="55"/>
      <c r="E23" s="54"/>
      <c r="F23" s="80"/>
      <c r="G23" s="78"/>
    </row>
    <row r="24" spans="1:7" s="56" customFormat="1" ht="12.75">
      <c r="A24" s="52">
        <v>10</v>
      </c>
      <c r="B24" s="54" t="s">
        <v>107</v>
      </c>
      <c r="C24" s="55">
        <v>2880</v>
      </c>
      <c r="D24" s="55">
        <v>4</v>
      </c>
      <c r="E24" s="54">
        <v>1</v>
      </c>
      <c r="F24" s="80"/>
      <c r="G24" s="78"/>
    </row>
    <row r="25" spans="1:7" s="56" customFormat="1" ht="12.75">
      <c r="A25" s="52"/>
      <c r="B25" s="54"/>
      <c r="C25" s="55"/>
      <c r="D25" s="54"/>
      <c r="E25" s="54"/>
      <c r="F25" s="80"/>
      <c r="G25" s="78"/>
    </row>
    <row r="26" spans="1:7" s="56" customFormat="1" ht="12.75">
      <c r="A26" s="52">
        <v>11</v>
      </c>
      <c r="B26" s="54" t="s">
        <v>108</v>
      </c>
      <c r="C26" s="55">
        <v>4800</v>
      </c>
      <c r="D26" s="54">
        <v>0</v>
      </c>
      <c r="E26" s="55"/>
      <c r="F26" s="80"/>
      <c r="G26" s="78"/>
    </row>
    <row r="27" spans="1:7" s="56" customFormat="1" ht="12.75">
      <c r="A27" s="52"/>
      <c r="B27" s="54"/>
      <c r="C27" s="55"/>
      <c r="D27" s="54"/>
      <c r="E27" s="55"/>
      <c r="F27" s="80"/>
      <c r="G27" s="78"/>
    </row>
    <row r="28" spans="1:7" s="56" customFormat="1" ht="12.75">
      <c r="A28" s="52">
        <v>12</v>
      </c>
      <c r="B28" s="54" t="s">
        <v>109</v>
      </c>
      <c r="C28" s="55">
        <v>4800</v>
      </c>
      <c r="D28" s="54">
        <v>2</v>
      </c>
      <c r="E28" s="55">
        <v>1</v>
      </c>
      <c r="F28" s="80"/>
      <c r="G28" s="78"/>
    </row>
    <row r="29" spans="1:7" s="56" customFormat="1" ht="12.75">
      <c r="A29" s="52"/>
      <c r="B29" s="54"/>
      <c r="C29" s="55"/>
      <c r="D29" s="54"/>
      <c r="E29" s="55"/>
      <c r="F29" s="80"/>
      <c r="G29" s="78"/>
    </row>
    <row r="30" spans="1:7" s="56" customFormat="1" ht="12.75">
      <c r="A30" s="52"/>
      <c r="B30" s="54" t="s">
        <v>110</v>
      </c>
      <c r="C30" s="55">
        <v>120</v>
      </c>
      <c r="D30" s="54"/>
      <c r="E30" s="55"/>
      <c r="F30" s="80"/>
      <c r="G30" s="78"/>
    </row>
    <row r="31" spans="1:7" s="56" customFormat="1" ht="12.75">
      <c r="A31" s="52"/>
      <c r="B31" s="54"/>
      <c r="C31" s="55"/>
      <c r="D31" s="54"/>
      <c r="E31" s="54"/>
      <c r="F31" s="80"/>
      <c r="G31" s="78"/>
    </row>
    <row r="32" spans="1:7" s="56" customFormat="1" ht="12.75">
      <c r="A32" s="52">
        <v>13</v>
      </c>
      <c r="B32" s="54" t="s">
        <v>111</v>
      </c>
      <c r="C32" s="55">
        <v>2736</v>
      </c>
      <c r="D32" s="55">
        <v>2</v>
      </c>
      <c r="E32" s="54"/>
      <c r="F32" s="80"/>
      <c r="G32" s="78"/>
    </row>
    <row r="33" spans="1:7" s="56" customFormat="1" ht="12.75">
      <c r="A33" s="52"/>
      <c r="B33" s="54"/>
      <c r="C33" s="55"/>
      <c r="D33" s="54"/>
      <c r="E33" s="54"/>
      <c r="F33" s="80"/>
      <c r="G33" s="78"/>
    </row>
    <row r="34" spans="1:7" s="56" customFormat="1" ht="12.75">
      <c r="A34" s="52">
        <v>14</v>
      </c>
      <c r="B34" s="57" t="s">
        <v>112</v>
      </c>
      <c r="C34" s="55">
        <v>22280</v>
      </c>
      <c r="D34" s="54">
        <v>15</v>
      </c>
      <c r="E34" s="54">
        <v>1</v>
      </c>
      <c r="F34" s="80"/>
      <c r="G34" s="78"/>
    </row>
    <row r="35" spans="1:7" s="56" customFormat="1" ht="12.75">
      <c r="A35" s="52"/>
      <c r="B35" s="58" t="s">
        <v>113</v>
      </c>
      <c r="C35" s="55"/>
      <c r="D35" s="54"/>
      <c r="E35" s="54"/>
      <c r="F35" s="80"/>
      <c r="G35" s="78"/>
    </row>
    <row r="36" spans="1:7" s="56" customFormat="1" ht="12.75">
      <c r="A36" s="52"/>
      <c r="B36" s="58" t="s">
        <v>114</v>
      </c>
      <c r="C36" s="55"/>
      <c r="D36" s="54"/>
      <c r="E36" s="54"/>
      <c r="F36" s="80"/>
      <c r="G36" s="78"/>
    </row>
    <row r="37" spans="1:7" s="60" customFormat="1" ht="12.75">
      <c r="A37" s="52"/>
      <c r="B37" s="57"/>
      <c r="C37" s="59"/>
      <c r="D37" s="54"/>
      <c r="E37" s="54"/>
      <c r="F37" s="80"/>
      <c r="G37" s="78"/>
    </row>
    <row r="38" spans="1:7" s="60" customFormat="1" ht="12.75">
      <c r="A38" s="52">
        <v>15</v>
      </c>
      <c r="B38" s="57" t="s">
        <v>115</v>
      </c>
      <c r="C38" s="59"/>
      <c r="D38" s="54">
        <v>2</v>
      </c>
      <c r="E38" s="54"/>
      <c r="F38" s="80"/>
      <c r="G38" s="78"/>
    </row>
    <row r="39" spans="1:7" s="60" customFormat="1" ht="12.75">
      <c r="A39" s="52"/>
      <c r="B39" s="57"/>
      <c r="C39" s="59"/>
      <c r="D39" s="54"/>
      <c r="E39" s="54"/>
      <c r="F39" s="80"/>
      <c r="G39" s="78"/>
    </row>
    <row r="40" spans="1:7" s="60" customFormat="1" ht="12.75">
      <c r="A40" s="52"/>
      <c r="B40" s="57"/>
      <c r="C40" s="59"/>
      <c r="D40" s="54"/>
      <c r="E40" s="54"/>
      <c r="F40" s="80"/>
      <c r="G40" s="78"/>
    </row>
    <row r="41" spans="1:7" s="56" customFormat="1" ht="12.75">
      <c r="A41" s="52"/>
      <c r="B41" s="54"/>
      <c r="C41" s="55"/>
      <c r="D41" s="54"/>
      <c r="E41" s="54"/>
      <c r="F41" s="80"/>
      <c r="G41" s="78"/>
    </row>
    <row r="42" spans="1:7" s="56" customFormat="1" ht="12.75">
      <c r="A42" s="52"/>
      <c r="B42" s="52" t="s">
        <v>116</v>
      </c>
      <c r="C42" s="53">
        <f>SUM(C6:C37)</f>
        <v>118592</v>
      </c>
      <c r="D42" s="53">
        <f>SUM(D6:D41)</f>
        <v>61</v>
      </c>
      <c r="E42" s="53">
        <f>SUM(E6:E37)</f>
        <v>14</v>
      </c>
      <c r="F42" s="81"/>
      <c r="G42" s="78"/>
    </row>
    <row r="46" ht="12.75">
      <c r="D46" s="61"/>
    </row>
  </sheetData>
  <mergeCells count="2">
    <mergeCell ref="G5:G42"/>
    <mergeCell ref="F5:F4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Micronesia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 Department</dc:creator>
  <cp:keywords/>
  <dc:description/>
  <cp:lastModifiedBy>Information Technology Department</cp:lastModifiedBy>
  <cp:lastPrinted>2006-07-16T23:13:10Z</cp:lastPrinted>
  <dcterms:created xsi:type="dcterms:W3CDTF">2006-02-16T00:28:24Z</dcterms:created>
  <dcterms:modified xsi:type="dcterms:W3CDTF">2006-08-11T05:26:49Z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